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876C14DC-EF3C-445C-86B2-56200486D693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ELECTRICA" sheetId="1" r:id="rId1"/>
  </sheets>
  <externalReferences>
    <externalReference r:id="rId2"/>
  </externalReferences>
  <definedNames>
    <definedName name="_xlnm.Print_Area" localSheetId="0">'REVISION ELECTRICA'!$A$1:$Q$53</definedName>
    <definedName name="_xlnm.Print_Titles" localSheetId="0">'REVISION ELECTRICA'!$1:$6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Q25" i="1"/>
  <c r="Q22" i="1"/>
  <c r="Q21" i="1"/>
  <c r="Q18" i="1"/>
  <c r="Q17" i="1"/>
  <c r="Q14" i="1"/>
  <c r="Q13" i="1"/>
  <c r="Q10" i="1"/>
  <c r="Q9" i="1"/>
  <c r="P28" i="1"/>
  <c r="Q28" i="1" s="1"/>
  <c r="P27" i="1"/>
  <c r="Q27" i="1" s="1"/>
  <c r="P26" i="1"/>
  <c r="P25" i="1"/>
  <c r="P24" i="1"/>
  <c r="Q24" i="1" s="1"/>
  <c r="P23" i="1"/>
  <c r="Q23" i="1" s="1"/>
  <c r="P22" i="1"/>
  <c r="P21" i="1"/>
  <c r="P20" i="1"/>
  <c r="Q20" i="1" s="1"/>
  <c r="P19" i="1"/>
  <c r="Q19" i="1" s="1"/>
  <c r="P18" i="1"/>
  <c r="P17" i="1"/>
  <c r="P16" i="1"/>
  <c r="Q16" i="1" s="1"/>
  <c r="P15" i="1"/>
  <c r="Q15" i="1" s="1"/>
  <c r="P14" i="1"/>
  <c r="P13" i="1"/>
  <c r="P12" i="1"/>
  <c r="Q12" i="1" s="1"/>
  <c r="P11" i="1"/>
  <c r="Q11" i="1" s="1"/>
  <c r="P10" i="1"/>
  <c r="P9" i="1"/>
  <c r="P8" i="1"/>
  <c r="Q8" i="1" s="1"/>
  <c r="E37" i="1" l="1"/>
  <c r="M37" i="1" s="1"/>
  <c r="F33" i="1"/>
  <c r="E33" i="1"/>
  <c r="D33" i="1"/>
  <c r="L33" i="1" s="1"/>
  <c r="C33" i="1"/>
  <c r="O33" i="1" s="1"/>
  <c r="B33" i="1"/>
  <c r="B30" i="1"/>
  <c r="C30" i="1"/>
  <c r="G30" i="1" s="1"/>
  <c r="D30" i="1"/>
  <c r="L30" i="1" s="1"/>
  <c r="E30" i="1"/>
  <c r="P30" i="1" s="1"/>
  <c r="Q30" i="1" s="1"/>
  <c r="B31" i="1"/>
  <c r="C31" i="1"/>
  <c r="O31" i="1" s="1"/>
  <c r="D31" i="1"/>
  <c r="L31" i="1" s="1"/>
  <c r="E31" i="1"/>
  <c r="B32" i="1"/>
  <c r="C32" i="1"/>
  <c r="O32" i="1" s="1"/>
  <c r="D32" i="1"/>
  <c r="L32" i="1" s="1"/>
  <c r="E32" i="1"/>
  <c r="E29" i="1"/>
  <c r="P29" i="1" s="1"/>
  <c r="D29" i="1"/>
  <c r="L29" i="1" s="1"/>
  <c r="C29" i="1"/>
  <c r="G29" i="1" s="1"/>
  <c r="B29" i="1"/>
  <c r="I29" i="1"/>
  <c r="M28" i="1"/>
  <c r="I27" i="1"/>
  <c r="I26" i="1"/>
  <c r="I25" i="1"/>
  <c r="M24" i="1"/>
  <c r="I23" i="1"/>
  <c r="I22" i="1"/>
  <c r="I21" i="1"/>
  <c r="M20" i="1"/>
  <c r="I19" i="1"/>
  <c r="I18" i="1"/>
  <c r="I17" i="1"/>
  <c r="M16" i="1"/>
  <c r="I15" i="1"/>
  <c r="I14" i="1"/>
  <c r="I13" i="1"/>
  <c r="M12" i="1"/>
  <c r="I11" i="1"/>
  <c r="I10" i="1"/>
  <c r="I9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25" i="1"/>
  <c r="N25" i="1" s="1"/>
  <c r="M21" i="1"/>
  <c r="M17" i="1"/>
  <c r="M13" i="1"/>
  <c r="M9" i="1"/>
  <c r="M8" i="1"/>
  <c r="I28" i="1"/>
  <c r="I24" i="1"/>
  <c r="I20" i="1"/>
  <c r="I16" i="1"/>
  <c r="I12" i="1"/>
  <c r="G32" i="1"/>
  <c r="K31" i="1"/>
  <c r="G31" i="1"/>
  <c r="K30" i="1"/>
  <c r="H30" i="1"/>
  <c r="L28" i="1"/>
  <c r="K28" i="1"/>
  <c r="H28" i="1"/>
  <c r="G28" i="1"/>
  <c r="L27" i="1"/>
  <c r="K27" i="1"/>
  <c r="H27" i="1"/>
  <c r="G27" i="1"/>
  <c r="F27" i="1"/>
  <c r="L26" i="1"/>
  <c r="K26" i="1"/>
  <c r="H26" i="1"/>
  <c r="G26" i="1"/>
  <c r="L25" i="1"/>
  <c r="K25" i="1"/>
  <c r="H25" i="1"/>
  <c r="G25" i="1"/>
  <c r="L24" i="1"/>
  <c r="K24" i="1"/>
  <c r="H24" i="1"/>
  <c r="J24" i="1" s="1"/>
  <c r="G24" i="1"/>
  <c r="L23" i="1"/>
  <c r="K23" i="1"/>
  <c r="H23" i="1"/>
  <c r="G23" i="1"/>
  <c r="F23" i="1"/>
  <c r="M32" i="1" l="1"/>
  <c r="P32" i="1"/>
  <c r="Q32" i="1" s="1"/>
  <c r="I31" i="1"/>
  <c r="P31" i="1"/>
  <c r="Q31" i="1" s="1"/>
  <c r="I37" i="1"/>
  <c r="Q29" i="1"/>
  <c r="M33" i="1"/>
  <c r="N33" i="1" s="1"/>
  <c r="P33" i="1"/>
  <c r="Q33" i="1" s="1"/>
  <c r="P37" i="1"/>
  <c r="G33" i="1"/>
  <c r="K33" i="1"/>
  <c r="H32" i="1"/>
  <c r="K29" i="1"/>
  <c r="H33" i="1"/>
  <c r="F29" i="1"/>
  <c r="H31" i="1"/>
  <c r="K32" i="1"/>
  <c r="I33" i="1"/>
  <c r="J33" i="1" s="1"/>
  <c r="F31" i="1"/>
  <c r="M29" i="1"/>
  <c r="N29" i="1" s="1"/>
  <c r="H29" i="1"/>
  <c r="J29" i="1" s="1"/>
  <c r="O29" i="1"/>
  <c r="I32" i="1"/>
  <c r="N24" i="1"/>
  <c r="N32" i="1"/>
  <c r="J23" i="1"/>
  <c r="F25" i="1"/>
  <c r="F26" i="1"/>
  <c r="J27" i="1"/>
  <c r="F28" i="1"/>
  <c r="F30" i="1"/>
  <c r="M10" i="1"/>
  <c r="M14" i="1"/>
  <c r="M18" i="1"/>
  <c r="M22" i="1"/>
  <c r="M26" i="1"/>
  <c r="N26" i="1" s="1"/>
  <c r="M30" i="1"/>
  <c r="N30" i="1" s="1"/>
  <c r="F24" i="1"/>
  <c r="F32" i="1"/>
  <c r="I30" i="1"/>
  <c r="J30" i="1" s="1"/>
  <c r="M11" i="1"/>
  <c r="M15" i="1"/>
  <c r="M19" i="1"/>
  <c r="M23" i="1"/>
  <c r="N23" i="1" s="1"/>
  <c r="M27" i="1"/>
  <c r="N27" i="1" s="1"/>
  <c r="M31" i="1"/>
  <c r="N31" i="1" s="1"/>
  <c r="J28" i="1"/>
  <c r="I8" i="1"/>
  <c r="N28" i="1"/>
  <c r="J25" i="1"/>
  <c r="J26" i="1"/>
  <c r="K17" i="1"/>
  <c r="K13" i="1"/>
  <c r="G10" i="1"/>
  <c r="H37" i="1"/>
  <c r="G37" i="1"/>
  <c r="H22" i="1"/>
  <c r="G22" i="1"/>
  <c r="H21" i="1"/>
  <c r="G21" i="1"/>
  <c r="G20" i="1"/>
  <c r="K19" i="1"/>
  <c r="H18" i="1"/>
  <c r="K18" i="1"/>
  <c r="H17" i="1"/>
  <c r="J17" i="1" s="1"/>
  <c r="G17" i="1"/>
  <c r="L16" i="1"/>
  <c r="G16" i="1"/>
  <c r="L15" i="1"/>
  <c r="G15" i="1"/>
  <c r="G14" i="1"/>
  <c r="H13" i="1"/>
  <c r="G13" i="1"/>
  <c r="H12" i="1"/>
  <c r="J12" i="1" s="1"/>
  <c r="G12" i="1"/>
  <c r="K11" i="1"/>
  <c r="K10" i="1"/>
  <c r="G9" i="1"/>
  <c r="G8" i="1"/>
  <c r="J31" i="1" l="1"/>
  <c r="Q37" i="1"/>
  <c r="Q40" i="1" s="1"/>
  <c r="P40" i="1"/>
  <c r="J32" i="1"/>
  <c r="P35" i="1"/>
  <c r="Q35" i="1"/>
  <c r="G18" i="1"/>
  <c r="K21" i="1"/>
  <c r="K9" i="1"/>
  <c r="K37" i="1"/>
  <c r="G11" i="1"/>
  <c r="G19" i="1"/>
  <c r="K14" i="1"/>
  <c r="K22" i="1"/>
  <c r="K15" i="1"/>
  <c r="K8" i="1"/>
  <c r="K12" i="1"/>
  <c r="K16" i="1"/>
  <c r="K20" i="1"/>
  <c r="F15" i="1"/>
  <c r="L21" i="1"/>
  <c r="N21" i="1" s="1"/>
  <c r="L17" i="1"/>
  <c r="N17" i="1" s="1"/>
  <c r="F13" i="1"/>
  <c r="F14" i="1"/>
  <c r="F16" i="1"/>
  <c r="J22" i="1"/>
  <c r="J37" i="1"/>
  <c r="J40" i="1" s="1"/>
  <c r="L12" i="1"/>
  <c r="N12" i="1" s="1"/>
  <c r="N15" i="1"/>
  <c r="H14" i="1"/>
  <c r="J14" i="1" s="1"/>
  <c r="F37" i="1"/>
  <c r="F40" i="1" s="1"/>
  <c r="L37" i="1"/>
  <c r="N37" i="1" s="1"/>
  <c r="N40" i="1" s="1"/>
  <c r="F21" i="1"/>
  <c r="H15" i="1"/>
  <c r="J15" i="1" s="1"/>
  <c r="F22" i="1"/>
  <c r="L22" i="1"/>
  <c r="N22" i="1" s="1"/>
  <c r="F12" i="1"/>
  <c r="L14" i="1"/>
  <c r="N14" i="1" s="1"/>
  <c r="H16" i="1"/>
  <c r="J16" i="1" s="1"/>
  <c r="F17" i="1"/>
  <c r="J18" i="1"/>
  <c r="J13" i="1"/>
  <c r="N16" i="1"/>
  <c r="L18" i="1"/>
  <c r="N18" i="1" s="1"/>
  <c r="J21" i="1"/>
  <c r="L13" i="1"/>
  <c r="N13" i="1" s="1"/>
  <c r="F18" i="1"/>
  <c r="Q41" i="1" l="1"/>
  <c r="Q42" i="1"/>
  <c r="Q43" i="1"/>
  <c r="Q44" i="1" s="1"/>
  <c r="F11" i="1"/>
  <c r="F10" i="1"/>
  <c r="F8" i="1"/>
  <c r="L20" i="1"/>
  <c r="L11" i="1"/>
  <c r="L19" i="1"/>
  <c r="N19" i="1" s="1"/>
  <c r="L10" i="1"/>
  <c r="L9" i="1"/>
  <c r="L8" i="1"/>
  <c r="H11" i="1"/>
  <c r="H19" i="1"/>
  <c r="J19" i="1" s="1"/>
  <c r="H10" i="1"/>
  <c r="H9" i="1"/>
  <c r="H8" i="1"/>
  <c r="H4" i="1"/>
  <c r="L4" i="1" s="1"/>
  <c r="Q45" i="1" l="1"/>
  <c r="Q46" i="1" s="1"/>
  <c r="N11" i="1"/>
  <c r="J8" i="1"/>
  <c r="J9" i="1"/>
  <c r="H20" i="1"/>
  <c r="J20" i="1" s="1"/>
  <c r="J10" i="1"/>
  <c r="J11" i="1"/>
  <c r="N20" i="1"/>
  <c r="N9" i="1"/>
  <c r="N8" i="1"/>
  <c r="N10" i="1"/>
  <c r="F9" i="1"/>
  <c r="F35" i="1" s="1"/>
  <c r="F19" i="1"/>
  <c r="F20" i="1"/>
  <c r="J35" i="1" l="1"/>
  <c r="J41" i="1" s="1"/>
  <c r="N35" i="1"/>
  <c r="N41" i="1" s="1"/>
  <c r="F41" i="1"/>
  <c r="J43" i="1" l="1"/>
  <c r="J44" i="1" s="1"/>
  <c r="J42" i="1"/>
  <c r="N42" i="1"/>
  <c r="N43" i="1"/>
  <c r="N44" i="1" s="1"/>
  <c r="F43" i="1"/>
  <c r="F44" i="1" s="1"/>
  <c r="F42" i="1"/>
  <c r="F45" i="1" l="1"/>
  <c r="F46" i="1" s="1"/>
  <c r="N45" i="1"/>
  <c r="N46" i="1" s="1"/>
  <c r="J45" i="1"/>
  <c r="J46" i="1" s="1"/>
</calcChain>
</file>

<file path=xl/sharedStrings.xml><?xml version="1.0" encoding="utf-8"?>
<sst xmlns="http://schemas.openxmlformats.org/spreadsheetml/2006/main" count="83" uniqueCount="52">
  <si>
    <t>UNIDAD</t>
  </si>
  <si>
    <t>CANTIDAD</t>
  </si>
  <si>
    <t>PROPONENTE</t>
  </si>
  <si>
    <t>FECHA</t>
  </si>
  <si>
    <t>No.</t>
  </si>
  <si>
    <t>VR. PARCIAL</t>
  </si>
  <si>
    <t>DESCRIPCION</t>
  </si>
  <si>
    <t>COMPARATIVO COTIZACIONES ELECTRICAS</t>
  </si>
  <si>
    <t>MATERIALES ELECTRICOS</t>
  </si>
  <si>
    <t>MANO DE OBRA ELECTRICA</t>
  </si>
  <si>
    <t>SUBTOTAL MATERIALES ELECTRICOS</t>
  </si>
  <si>
    <t>SUBTOTAL MANO DE OBRA ELECTRICA</t>
  </si>
  <si>
    <t>ADMINISTRACION</t>
  </si>
  <si>
    <t>UTILIDAD</t>
  </si>
  <si>
    <t>IVA SOBRE UTILIDAD</t>
  </si>
  <si>
    <t>VALOR TOTAL COTIZACION</t>
  </si>
  <si>
    <t>SUBTOTAL COSTOS DIRECTOS</t>
  </si>
  <si>
    <t>SUBTOTAL COSTOS INDIRECTOS</t>
  </si>
  <si>
    <t>JOSÉ DIEGO MUÑOZ RESTREPO</t>
  </si>
  <si>
    <t>Director de Interventoría</t>
  </si>
  <si>
    <t>JOSÉ FERNANDO JARAMILLO GIRALDO</t>
  </si>
  <si>
    <t>Magister - Residente Interventoría</t>
  </si>
  <si>
    <t>R&amp;R GLOBAL SERVICES S.A.S</t>
  </si>
  <si>
    <t>PROPUESTA MINIMO VALOR UNITARIO PARA APU OE REVISIÓN</t>
  </si>
  <si>
    <t>Vélez Gutiérrez S.A.S.</t>
  </si>
  <si>
    <t>MANO DE OBRA</t>
  </si>
  <si>
    <t>GL</t>
  </si>
  <si>
    <t>VR. PARCIAL REVISADO Y APROBADO</t>
  </si>
  <si>
    <t>JC SOLUCIONES ELECTRICAS - Servicio con calidad</t>
  </si>
  <si>
    <t>VR. UNITARIO</t>
  </si>
  <si>
    <t>VR. UNITARIO REVISADO Y APROBADO</t>
  </si>
  <si>
    <t>Transformador de 15KVA monofásico NORMA RA2-026</t>
  </si>
  <si>
    <t>Unidad</t>
  </si>
  <si>
    <t>Puesta a tierra de poste de línea primaria de  acuerdo con la norma RA6-010 de las EPM</t>
  </si>
  <si>
    <t>Soporte transformador de acuerdo con las norma  RA7-112</t>
  </si>
  <si>
    <t>Viento sencillo Poste de acuerdo con las norma  RA6-007</t>
  </si>
  <si>
    <t>Vestida Poste  de acuerdo con las norma  RA3-003</t>
  </si>
  <si>
    <t>m</t>
  </si>
  <si>
    <t>Vestida de poste secundario en terminal Norma RA4-003 DE EPM</t>
  </si>
  <si>
    <t>Viento farol RA6-002</t>
  </si>
  <si>
    <t>Viento secundario norma EPM RA6-001</t>
  </si>
  <si>
    <t>Caja portabornera de 4 salidas Norma EPM</t>
  </si>
  <si>
    <t>Contador de acuerdo  Norma RA8-020</t>
  </si>
  <si>
    <t>Suministro de gabinete de medida semidirecta (incluye pedestal)</t>
  </si>
  <si>
    <t>Tubería galvanizada de 4"x6m</t>
  </si>
  <si>
    <t>Tubería PVC 4" para acometida ppal.</t>
  </si>
  <si>
    <t>Vestida transformador Monofásico de acuerdo con las normas  RA3-026 y RA6-010 de EPM</t>
  </si>
  <si>
    <t>Aisladero Monofásico de acuerdo con las norma  RA3-007</t>
  </si>
  <si>
    <t>Línea primaria monofásica en cables CABLE forrado (ecológico) + cable 2</t>
  </si>
  <si>
    <t xml:space="preserve">Línea primaria monofásica en cables CABLE forrado (ecológico) + cable 1/0  Acsr </t>
  </si>
  <si>
    <t xml:space="preserve">Certificación retie de la línea primaria </t>
  </si>
  <si>
    <t>Cable tríplex XLPE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</si>
</sst>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164" fontId="3" fillId="4" borderId="22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5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ELECTRICAS\COTZ%20No.%20330%20ZOMAC%20ELECT.%2015-8-2024.xlsx" TargetMode="External"/><Relationship Id="rId1" Type="http://schemas.openxmlformats.org/officeDocument/2006/relationships/externalLinkPath" Target="/Users/ARQ%20JFAM/Documents/1.%20JFAM%202024/INFORMACI&#211;N%20YONDO%20URBANISMO/GYP%2099%20SAS%20ZOMAC/CORRESPONDENCIA%20RECIBIDA/AJUSTES%20ADICION/1-8-2024/13-8-2024/ELECTRICAS/COTZ%20No.%20330%20ZOMAC%20ELECT.%2015-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2-OBRA ELECT. ZOMAC"/>
    </sheetNames>
    <sheetDataSet>
      <sheetData sheetId="0">
        <row r="57">
          <cell r="D57" t="str">
            <v>Poste de concreto de 12 mts 1050 kg/f para línea</v>
          </cell>
          <cell r="P57" t="str">
            <v>Unidad</v>
          </cell>
          <cell r="R57">
            <v>3</v>
          </cell>
          <cell r="T57">
            <v>3010145.33</v>
          </cell>
        </row>
        <row r="58">
          <cell r="D58" t="str">
            <v>Poste de concreto de 8 mts 510 kg/f para línea</v>
          </cell>
          <cell r="P58" t="str">
            <v>Unidad</v>
          </cell>
          <cell r="R58">
            <v>5</v>
          </cell>
          <cell r="T58">
            <v>2155700</v>
          </cell>
        </row>
        <row r="59">
          <cell r="D59" t="str">
            <v>Vientos primarios convencionales RA6-001</v>
          </cell>
          <cell r="P59" t="str">
            <v>Unidad</v>
          </cell>
          <cell r="R59">
            <v>8</v>
          </cell>
          <cell r="T59">
            <v>486500</v>
          </cell>
        </row>
        <row r="60">
          <cell r="D60" t="str">
            <v>Luminaria tipo Led Street Light ZD216 66W (iluminación publica) con brazo de 1,20 mty ángulo de 20°</v>
          </cell>
          <cell r="P60" t="str">
            <v>Unidad</v>
          </cell>
          <cell r="R60">
            <v>1</v>
          </cell>
          <cell r="T60">
            <v>572000</v>
          </cell>
        </row>
        <row r="61">
          <cell r="D61" t="str">
            <v>Vestida de Poste Secundario de acuerdo  Norma RA4-001de EPM</v>
          </cell>
          <cell r="P61" t="str">
            <v>Unidad</v>
          </cell>
          <cell r="R61">
            <v>1</v>
          </cell>
          <cell r="T61">
            <v>187200</v>
          </cell>
        </row>
        <row r="62">
          <cell r="T62">
            <v>22209756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53"/>
  <sheetViews>
    <sheetView tabSelected="1" zoomScaleNormal="100" workbookViewId="0">
      <selection activeCell="J8" sqref="J8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10.5703125" style="2" bestFit="1" customWidth="1"/>
    <col min="4" max="4" width="11.85546875" style="3" bestFit="1" customWidth="1"/>
    <col min="5" max="6" width="18.7109375" style="4" customWidth="1"/>
    <col min="7" max="7" width="9.140625" style="2" customWidth="1"/>
    <col min="8" max="8" width="11.85546875" style="3" customWidth="1"/>
    <col min="9" max="10" width="18.7109375" style="4" customWidth="1"/>
    <col min="11" max="11" width="9.140625" style="2" customWidth="1"/>
    <col min="12" max="12" width="11.85546875" style="3" customWidth="1"/>
    <col min="13" max="14" width="18.7109375" style="4" customWidth="1"/>
    <col min="15" max="15" width="9.140625" style="2" customWidth="1"/>
    <col min="16" max="16" width="18.7109375" style="4" customWidth="1"/>
    <col min="17" max="17" width="18.7109375" style="2" customWidth="1"/>
    <col min="18" max="16384" width="11.42578125" style="2"/>
  </cols>
  <sheetData>
    <row r="1" spans="1:17" s="110" customFormat="1" ht="18.75" x14ac:dyDescent="0.25">
      <c r="A1" s="132" t="s">
        <v>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4"/>
    </row>
    <row r="2" spans="1:17" ht="15" thickBot="1" x14ac:dyDescent="0.3"/>
    <row r="3" spans="1:17" ht="35.1" customHeight="1" x14ac:dyDescent="0.25">
      <c r="B3" s="1" t="s">
        <v>2</v>
      </c>
      <c r="D3" s="129" t="s">
        <v>22</v>
      </c>
      <c r="E3" s="130"/>
      <c r="F3" s="131"/>
      <c r="H3" s="123" t="s">
        <v>24</v>
      </c>
      <c r="I3" s="124"/>
      <c r="J3" s="125"/>
      <c r="L3" s="126" t="s">
        <v>28</v>
      </c>
      <c r="M3" s="127"/>
      <c r="N3" s="128"/>
      <c r="P3" s="117" t="s">
        <v>23</v>
      </c>
      <c r="Q3" s="118"/>
    </row>
    <row r="4" spans="1:17" ht="15" x14ac:dyDescent="0.25">
      <c r="B4" s="1" t="s">
        <v>3</v>
      </c>
      <c r="D4" s="135">
        <v>45520</v>
      </c>
      <c r="E4" s="136"/>
      <c r="F4" s="137"/>
      <c r="H4" s="144">
        <f>+D4</f>
        <v>45520</v>
      </c>
      <c r="I4" s="145"/>
      <c r="J4" s="146"/>
      <c r="L4" s="138">
        <f>+H4</f>
        <v>45520</v>
      </c>
      <c r="M4" s="139"/>
      <c r="N4" s="140"/>
      <c r="P4" s="119"/>
      <c r="Q4" s="120"/>
    </row>
    <row r="5" spans="1:17" ht="15" thickBot="1" x14ac:dyDescent="0.3">
      <c r="D5" s="135"/>
      <c r="E5" s="136"/>
      <c r="F5" s="137"/>
      <c r="H5" s="147"/>
      <c r="I5" s="148"/>
      <c r="J5" s="149"/>
      <c r="L5" s="141"/>
      <c r="M5" s="142"/>
      <c r="N5" s="143"/>
      <c r="P5" s="121"/>
      <c r="Q5" s="122"/>
    </row>
    <row r="6" spans="1:17" s="84" customFormat="1" ht="45.75" thickBot="1" x14ac:dyDescent="0.3">
      <c r="A6" s="72" t="s">
        <v>4</v>
      </c>
      <c r="B6" s="104" t="s">
        <v>6</v>
      </c>
      <c r="C6" s="97" t="s">
        <v>0</v>
      </c>
      <c r="D6" s="74" t="s">
        <v>1</v>
      </c>
      <c r="E6" s="75" t="s">
        <v>29</v>
      </c>
      <c r="F6" s="76" t="s">
        <v>5</v>
      </c>
      <c r="G6" s="97" t="s">
        <v>0</v>
      </c>
      <c r="H6" s="77" t="s">
        <v>1</v>
      </c>
      <c r="I6" s="78" t="s">
        <v>29</v>
      </c>
      <c r="J6" s="79" t="s">
        <v>5</v>
      </c>
      <c r="K6" s="73" t="s">
        <v>0</v>
      </c>
      <c r="L6" s="80" t="s">
        <v>1</v>
      </c>
      <c r="M6" s="81" t="s">
        <v>29</v>
      </c>
      <c r="N6" s="82" t="s">
        <v>5</v>
      </c>
      <c r="O6" s="97" t="s">
        <v>0</v>
      </c>
      <c r="P6" s="83" t="s">
        <v>30</v>
      </c>
      <c r="Q6" s="83" t="s">
        <v>27</v>
      </c>
    </row>
    <row r="7" spans="1:17" s="1" customFormat="1" ht="15.75" thickBot="1" x14ac:dyDescent="0.3">
      <c r="A7" s="12"/>
      <c r="B7" s="105" t="s">
        <v>8</v>
      </c>
      <c r="C7" s="98"/>
      <c r="D7" s="6"/>
      <c r="E7" s="13"/>
      <c r="F7" s="14"/>
      <c r="G7" s="98"/>
      <c r="H7" s="15"/>
      <c r="I7" s="16"/>
      <c r="J7" s="17"/>
      <c r="K7" s="5"/>
      <c r="L7" s="18"/>
      <c r="M7" s="19"/>
      <c r="N7" s="20"/>
      <c r="O7" s="98"/>
      <c r="P7" s="21"/>
      <c r="Q7" s="21"/>
    </row>
    <row r="8" spans="1:17" ht="28.5" x14ac:dyDescent="0.25">
      <c r="A8" s="7">
        <v>1</v>
      </c>
      <c r="B8" s="106" t="s">
        <v>31</v>
      </c>
      <c r="C8" s="99" t="s">
        <v>32</v>
      </c>
      <c r="D8" s="38">
        <v>1</v>
      </c>
      <c r="E8" s="39">
        <v>16972700</v>
      </c>
      <c r="F8" s="40">
        <f t="shared" ref="F8:F20" si="0">+D8*E8</f>
        <v>16972700</v>
      </c>
      <c r="G8" s="99" t="str">
        <f>+C8</f>
        <v>Unidad</v>
      </c>
      <c r="H8" s="41">
        <f>+D8</f>
        <v>1</v>
      </c>
      <c r="I8" s="42">
        <f>+ROUND(E8*1.05,0)</f>
        <v>17821335</v>
      </c>
      <c r="J8" s="43">
        <f t="shared" ref="J8:J20" si="1">+I8*H8</f>
        <v>17821335</v>
      </c>
      <c r="K8" s="8" t="str">
        <f>+C8</f>
        <v>Unidad</v>
      </c>
      <c r="L8" s="44">
        <f>+D8</f>
        <v>1</v>
      </c>
      <c r="M8" s="45">
        <f>+ROUND(E8*1.07,0)</f>
        <v>18160789</v>
      </c>
      <c r="N8" s="46">
        <f t="shared" ref="N8:N20" si="2">+M8*L8</f>
        <v>18160789</v>
      </c>
      <c r="O8" s="99" t="str">
        <f>+C8</f>
        <v>Unidad</v>
      </c>
      <c r="P8" s="47">
        <f>+E8</f>
        <v>16972700</v>
      </c>
      <c r="Q8" s="47">
        <f>+P8*D8</f>
        <v>16972700</v>
      </c>
    </row>
    <row r="9" spans="1:17" ht="42.75" x14ac:dyDescent="0.25">
      <c r="A9" s="9">
        <v>2</v>
      </c>
      <c r="B9" s="107" t="s">
        <v>33</v>
      </c>
      <c r="C9" s="100" t="s">
        <v>32</v>
      </c>
      <c r="D9" s="48">
        <v>1</v>
      </c>
      <c r="E9" s="49">
        <v>950000</v>
      </c>
      <c r="F9" s="50">
        <f t="shared" si="0"/>
        <v>950000</v>
      </c>
      <c r="G9" s="100" t="str">
        <f t="shared" ref="G9:G22" si="3">+C9</f>
        <v>Unidad</v>
      </c>
      <c r="H9" s="51">
        <f>+D9</f>
        <v>1</v>
      </c>
      <c r="I9" s="52">
        <f t="shared" ref="I9:I32" si="4">+ROUND(E9*1.05,0)</f>
        <v>997500</v>
      </c>
      <c r="J9" s="53">
        <f t="shared" si="1"/>
        <v>997500</v>
      </c>
      <c r="K9" s="10" t="str">
        <f t="shared" ref="K9:K22" si="5">+C9</f>
        <v>Unidad</v>
      </c>
      <c r="L9" s="54">
        <f>+D9</f>
        <v>1</v>
      </c>
      <c r="M9" s="55">
        <f t="shared" ref="M9:M32" si="6">+ROUND(E9*1.07,0)</f>
        <v>1016500</v>
      </c>
      <c r="N9" s="56">
        <f t="shared" si="2"/>
        <v>1016500</v>
      </c>
      <c r="O9" s="100" t="str">
        <f t="shared" ref="O9:O32" si="7">+C9</f>
        <v>Unidad</v>
      </c>
      <c r="P9" s="57">
        <f t="shared" ref="P9:P33" si="8">+E9</f>
        <v>950000</v>
      </c>
      <c r="Q9" s="57">
        <f t="shared" ref="Q9:Q33" si="9">+P9*D9</f>
        <v>950000</v>
      </c>
    </row>
    <row r="10" spans="1:17" ht="28.5" x14ac:dyDescent="0.25">
      <c r="A10" s="9">
        <v>3</v>
      </c>
      <c r="B10" s="107" t="s">
        <v>34</v>
      </c>
      <c r="C10" s="100" t="s">
        <v>32</v>
      </c>
      <c r="D10" s="48">
        <v>1</v>
      </c>
      <c r="E10" s="49">
        <v>1450000</v>
      </c>
      <c r="F10" s="50">
        <f t="shared" si="0"/>
        <v>1450000</v>
      </c>
      <c r="G10" s="100" t="str">
        <f t="shared" si="3"/>
        <v>Unidad</v>
      </c>
      <c r="H10" s="51">
        <f>+D10</f>
        <v>1</v>
      </c>
      <c r="I10" s="52">
        <f t="shared" si="4"/>
        <v>1522500</v>
      </c>
      <c r="J10" s="53">
        <f t="shared" si="1"/>
        <v>1522500</v>
      </c>
      <c r="K10" s="10" t="str">
        <f t="shared" si="5"/>
        <v>Unidad</v>
      </c>
      <c r="L10" s="54">
        <f>+D10</f>
        <v>1</v>
      </c>
      <c r="M10" s="55">
        <f t="shared" si="6"/>
        <v>1551500</v>
      </c>
      <c r="N10" s="56">
        <f t="shared" si="2"/>
        <v>1551500</v>
      </c>
      <c r="O10" s="100" t="str">
        <f t="shared" si="7"/>
        <v>Unidad</v>
      </c>
      <c r="P10" s="57">
        <f t="shared" si="8"/>
        <v>1450000</v>
      </c>
      <c r="Q10" s="57">
        <f t="shared" si="9"/>
        <v>1450000</v>
      </c>
    </row>
    <row r="11" spans="1:17" ht="57" x14ac:dyDescent="0.25">
      <c r="A11" s="9">
        <v>4</v>
      </c>
      <c r="B11" s="108" t="s">
        <v>46</v>
      </c>
      <c r="C11" s="101" t="s">
        <v>32</v>
      </c>
      <c r="D11" s="58">
        <v>1</v>
      </c>
      <c r="E11" s="59">
        <v>416500</v>
      </c>
      <c r="F11" s="60">
        <f>+D11*E11</f>
        <v>416500</v>
      </c>
      <c r="G11" s="101" t="str">
        <f t="shared" si="3"/>
        <v>Unidad</v>
      </c>
      <c r="H11" s="61">
        <f>+D11</f>
        <v>1</v>
      </c>
      <c r="I11" s="62">
        <f t="shared" si="4"/>
        <v>437325</v>
      </c>
      <c r="J11" s="63">
        <f>+I11*H11</f>
        <v>437325</v>
      </c>
      <c r="K11" s="11" t="str">
        <f t="shared" si="5"/>
        <v>Unidad</v>
      </c>
      <c r="L11" s="64">
        <f>+D11</f>
        <v>1</v>
      </c>
      <c r="M11" s="65">
        <f t="shared" si="6"/>
        <v>445655</v>
      </c>
      <c r="N11" s="66">
        <f>+M11*L11</f>
        <v>445655</v>
      </c>
      <c r="O11" s="101" t="str">
        <f t="shared" si="7"/>
        <v>Unidad</v>
      </c>
      <c r="P11" s="67">
        <f t="shared" si="8"/>
        <v>416500</v>
      </c>
      <c r="Q11" s="67">
        <f t="shared" si="9"/>
        <v>416500</v>
      </c>
    </row>
    <row r="12" spans="1:17" ht="28.5" x14ac:dyDescent="0.25">
      <c r="A12" s="9">
        <v>5</v>
      </c>
      <c r="B12" s="107" t="s">
        <v>35</v>
      </c>
      <c r="C12" s="100" t="s">
        <v>32</v>
      </c>
      <c r="D12" s="48">
        <v>3</v>
      </c>
      <c r="E12" s="49">
        <v>543750</v>
      </c>
      <c r="F12" s="50">
        <f t="shared" ref="F12:F15" si="10">+D12*E12</f>
        <v>1631250</v>
      </c>
      <c r="G12" s="100" t="str">
        <f t="shared" si="3"/>
        <v>Unidad</v>
      </c>
      <c r="H12" s="51">
        <f t="shared" ref="H12:H15" si="11">+D12</f>
        <v>3</v>
      </c>
      <c r="I12" s="52">
        <f t="shared" si="4"/>
        <v>570938</v>
      </c>
      <c r="J12" s="53">
        <f t="shared" ref="J12:J15" si="12">+I12*H12</f>
        <v>1712814</v>
      </c>
      <c r="K12" s="10" t="str">
        <f t="shared" si="5"/>
        <v>Unidad</v>
      </c>
      <c r="L12" s="54">
        <f t="shared" ref="L12:L15" si="13">+D12</f>
        <v>3</v>
      </c>
      <c r="M12" s="55">
        <f t="shared" si="6"/>
        <v>581813</v>
      </c>
      <c r="N12" s="56">
        <f t="shared" ref="N12:N15" si="14">+M12*L12</f>
        <v>1745439</v>
      </c>
      <c r="O12" s="100" t="str">
        <f t="shared" si="7"/>
        <v>Unidad</v>
      </c>
      <c r="P12" s="57">
        <f t="shared" si="8"/>
        <v>543750</v>
      </c>
      <c r="Q12" s="57">
        <f t="shared" si="9"/>
        <v>1631250</v>
      </c>
    </row>
    <row r="13" spans="1:17" ht="28.5" x14ac:dyDescent="0.25">
      <c r="A13" s="9">
        <v>6</v>
      </c>
      <c r="B13" s="107" t="s">
        <v>36</v>
      </c>
      <c r="C13" s="100" t="s">
        <v>32</v>
      </c>
      <c r="D13" s="48">
        <v>6</v>
      </c>
      <c r="E13" s="49">
        <v>505875</v>
      </c>
      <c r="F13" s="50">
        <f t="shared" si="10"/>
        <v>3035250</v>
      </c>
      <c r="G13" s="100" t="str">
        <f t="shared" si="3"/>
        <v>Unidad</v>
      </c>
      <c r="H13" s="51">
        <f t="shared" si="11"/>
        <v>6</v>
      </c>
      <c r="I13" s="52">
        <f t="shared" si="4"/>
        <v>531169</v>
      </c>
      <c r="J13" s="53">
        <f t="shared" si="12"/>
        <v>3187014</v>
      </c>
      <c r="K13" s="10" t="str">
        <f t="shared" si="5"/>
        <v>Unidad</v>
      </c>
      <c r="L13" s="54">
        <f t="shared" si="13"/>
        <v>6</v>
      </c>
      <c r="M13" s="55">
        <f t="shared" si="6"/>
        <v>541286</v>
      </c>
      <c r="N13" s="56">
        <f t="shared" si="14"/>
        <v>3247716</v>
      </c>
      <c r="O13" s="100" t="str">
        <f t="shared" si="7"/>
        <v>Unidad</v>
      </c>
      <c r="P13" s="57">
        <f t="shared" si="8"/>
        <v>505875</v>
      </c>
      <c r="Q13" s="57">
        <f t="shared" si="9"/>
        <v>3035250</v>
      </c>
    </row>
    <row r="14" spans="1:17" ht="28.5" x14ac:dyDescent="0.25">
      <c r="A14" s="9">
        <v>7</v>
      </c>
      <c r="B14" s="107" t="s">
        <v>47</v>
      </c>
      <c r="C14" s="100" t="s">
        <v>32</v>
      </c>
      <c r="D14" s="48">
        <v>1</v>
      </c>
      <c r="E14" s="49">
        <v>684250</v>
      </c>
      <c r="F14" s="50">
        <f t="shared" si="10"/>
        <v>684250</v>
      </c>
      <c r="G14" s="100" t="str">
        <f t="shared" si="3"/>
        <v>Unidad</v>
      </c>
      <c r="H14" s="51">
        <f t="shared" si="11"/>
        <v>1</v>
      </c>
      <c r="I14" s="52">
        <f t="shared" si="4"/>
        <v>718463</v>
      </c>
      <c r="J14" s="53">
        <f t="shared" si="12"/>
        <v>718463</v>
      </c>
      <c r="K14" s="10" t="str">
        <f t="shared" si="5"/>
        <v>Unidad</v>
      </c>
      <c r="L14" s="54">
        <f t="shared" si="13"/>
        <v>1</v>
      </c>
      <c r="M14" s="55">
        <f t="shared" si="6"/>
        <v>732148</v>
      </c>
      <c r="N14" s="56">
        <f t="shared" si="14"/>
        <v>732148</v>
      </c>
      <c r="O14" s="100" t="str">
        <f t="shared" si="7"/>
        <v>Unidad</v>
      </c>
      <c r="P14" s="57">
        <f t="shared" si="8"/>
        <v>684250</v>
      </c>
      <c r="Q14" s="57">
        <f t="shared" si="9"/>
        <v>684250</v>
      </c>
    </row>
    <row r="15" spans="1:17" ht="42.75" x14ac:dyDescent="0.25">
      <c r="A15" s="9">
        <v>8</v>
      </c>
      <c r="B15" s="107" t="s">
        <v>48</v>
      </c>
      <c r="C15" s="100" t="s">
        <v>37</v>
      </c>
      <c r="D15" s="48">
        <v>238</v>
      </c>
      <c r="E15" s="49">
        <v>98175</v>
      </c>
      <c r="F15" s="50">
        <f t="shared" si="10"/>
        <v>23365650</v>
      </c>
      <c r="G15" s="100" t="str">
        <f t="shared" si="3"/>
        <v>m</v>
      </c>
      <c r="H15" s="51">
        <f t="shared" si="11"/>
        <v>238</v>
      </c>
      <c r="I15" s="52">
        <f t="shared" si="4"/>
        <v>103084</v>
      </c>
      <c r="J15" s="53">
        <f t="shared" si="12"/>
        <v>24533992</v>
      </c>
      <c r="K15" s="10" t="str">
        <f t="shared" si="5"/>
        <v>m</v>
      </c>
      <c r="L15" s="54">
        <f t="shared" si="13"/>
        <v>238</v>
      </c>
      <c r="M15" s="55">
        <f t="shared" si="6"/>
        <v>105047</v>
      </c>
      <c r="N15" s="56">
        <f t="shared" si="14"/>
        <v>25001186</v>
      </c>
      <c r="O15" s="100" t="str">
        <f t="shared" si="7"/>
        <v>m</v>
      </c>
      <c r="P15" s="57">
        <f t="shared" si="8"/>
        <v>98175</v>
      </c>
      <c r="Q15" s="57">
        <f t="shared" si="9"/>
        <v>23365650</v>
      </c>
    </row>
    <row r="16" spans="1:17" ht="42.75" x14ac:dyDescent="0.25">
      <c r="A16" s="9">
        <v>9</v>
      </c>
      <c r="B16" s="108" t="s">
        <v>33</v>
      </c>
      <c r="C16" s="101" t="s">
        <v>32</v>
      </c>
      <c r="D16" s="58">
        <v>1</v>
      </c>
      <c r="E16" s="59">
        <v>950000</v>
      </c>
      <c r="F16" s="60">
        <f>+D16*E16</f>
        <v>950000</v>
      </c>
      <c r="G16" s="101" t="str">
        <f t="shared" si="3"/>
        <v>Unidad</v>
      </c>
      <c r="H16" s="61">
        <f>+D16</f>
        <v>1</v>
      </c>
      <c r="I16" s="62">
        <f t="shared" si="4"/>
        <v>997500</v>
      </c>
      <c r="J16" s="63">
        <f>+I16*H16</f>
        <v>997500</v>
      </c>
      <c r="K16" s="11" t="str">
        <f t="shared" si="5"/>
        <v>Unidad</v>
      </c>
      <c r="L16" s="64">
        <f>+D16</f>
        <v>1</v>
      </c>
      <c r="M16" s="65">
        <f t="shared" si="6"/>
        <v>1016500</v>
      </c>
      <c r="N16" s="66">
        <f>+M16*L16</f>
        <v>1016500</v>
      </c>
      <c r="O16" s="101" t="str">
        <f t="shared" si="7"/>
        <v>Unidad</v>
      </c>
      <c r="P16" s="67">
        <f t="shared" si="8"/>
        <v>950000</v>
      </c>
      <c r="Q16" s="67">
        <f t="shared" si="9"/>
        <v>950000</v>
      </c>
    </row>
    <row r="17" spans="1:17" ht="42.75" x14ac:dyDescent="0.25">
      <c r="A17" s="9">
        <v>10</v>
      </c>
      <c r="B17" s="107" t="s">
        <v>49</v>
      </c>
      <c r="C17" s="100" t="s">
        <v>37</v>
      </c>
      <c r="D17" s="48">
        <v>41</v>
      </c>
      <c r="E17" s="49">
        <v>116830</v>
      </c>
      <c r="F17" s="50">
        <f t="shared" ref="F17:F18" si="15">+D17*E17</f>
        <v>4790030</v>
      </c>
      <c r="G17" s="100" t="str">
        <f t="shared" si="3"/>
        <v>m</v>
      </c>
      <c r="H17" s="51">
        <f t="shared" ref="H17:H18" si="16">+D17</f>
        <v>41</v>
      </c>
      <c r="I17" s="52">
        <f t="shared" si="4"/>
        <v>122672</v>
      </c>
      <c r="J17" s="53">
        <f t="shared" ref="J17:J18" si="17">+I17*H17</f>
        <v>5029552</v>
      </c>
      <c r="K17" s="10" t="str">
        <f t="shared" si="5"/>
        <v>m</v>
      </c>
      <c r="L17" s="54">
        <f t="shared" ref="L17:L18" si="18">+D17</f>
        <v>41</v>
      </c>
      <c r="M17" s="55">
        <f t="shared" si="6"/>
        <v>125008</v>
      </c>
      <c r="N17" s="56">
        <f t="shared" ref="N17:N18" si="19">+M17*L17</f>
        <v>5125328</v>
      </c>
      <c r="O17" s="100" t="str">
        <f t="shared" si="7"/>
        <v>m</v>
      </c>
      <c r="P17" s="57">
        <f t="shared" si="8"/>
        <v>116830</v>
      </c>
      <c r="Q17" s="57">
        <f t="shared" si="9"/>
        <v>4790030</v>
      </c>
    </row>
    <row r="18" spans="1:17" ht="28.5" x14ac:dyDescent="0.25">
      <c r="A18" s="9">
        <v>11</v>
      </c>
      <c r="B18" s="107" t="s">
        <v>50</v>
      </c>
      <c r="C18" s="100" t="s">
        <v>32</v>
      </c>
      <c r="D18" s="48">
        <v>1</v>
      </c>
      <c r="E18" s="49">
        <v>7000000</v>
      </c>
      <c r="F18" s="50">
        <f t="shared" si="15"/>
        <v>7000000</v>
      </c>
      <c r="G18" s="100" t="str">
        <f t="shared" si="3"/>
        <v>Unidad</v>
      </c>
      <c r="H18" s="51">
        <f t="shared" si="16"/>
        <v>1</v>
      </c>
      <c r="I18" s="52">
        <f t="shared" si="4"/>
        <v>7350000</v>
      </c>
      <c r="J18" s="53">
        <f t="shared" si="17"/>
        <v>7350000</v>
      </c>
      <c r="K18" s="10" t="str">
        <f t="shared" si="5"/>
        <v>Unidad</v>
      </c>
      <c r="L18" s="54">
        <f t="shared" si="18"/>
        <v>1</v>
      </c>
      <c r="M18" s="55">
        <f t="shared" si="6"/>
        <v>7490000</v>
      </c>
      <c r="N18" s="56">
        <f t="shared" si="19"/>
        <v>7490000</v>
      </c>
      <c r="O18" s="100" t="str">
        <f t="shared" si="7"/>
        <v>Unidad</v>
      </c>
      <c r="P18" s="57">
        <f t="shared" si="8"/>
        <v>7000000</v>
      </c>
      <c r="Q18" s="57">
        <f t="shared" si="9"/>
        <v>7000000</v>
      </c>
    </row>
    <row r="19" spans="1:17" ht="42.75" x14ac:dyDescent="0.25">
      <c r="A19" s="9">
        <v>12</v>
      </c>
      <c r="B19" s="107" t="s">
        <v>38</v>
      </c>
      <c r="C19" s="100" t="s">
        <v>32</v>
      </c>
      <c r="D19" s="48">
        <v>7</v>
      </c>
      <c r="E19" s="49">
        <v>305500</v>
      </c>
      <c r="F19" s="50">
        <f t="shared" ref="F19" si="20">+D19*E19</f>
        <v>2138500</v>
      </c>
      <c r="G19" s="100" t="str">
        <f t="shared" si="3"/>
        <v>Unidad</v>
      </c>
      <c r="H19" s="51">
        <f>+D19</f>
        <v>7</v>
      </c>
      <c r="I19" s="52">
        <f t="shared" si="4"/>
        <v>320775</v>
      </c>
      <c r="J19" s="53">
        <f t="shared" ref="J19" si="21">+I19*H19</f>
        <v>2245425</v>
      </c>
      <c r="K19" s="10" t="str">
        <f t="shared" si="5"/>
        <v>Unidad</v>
      </c>
      <c r="L19" s="54">
        <f>+D19</f>
        <v>7</v>
      </c>
      <c r="M19" s="55">
        <f t="shared" si="6"/>
        <v>326885</v>
      </c>
      <c r="N19" s="56">
        <f t="shared" ref="N19" si="22">+M19*L19</f>
        <v>2288195</v>
      </c>
      <c r="O19" s="100" t="str">
        <f t="shared" si="7"/>
        <v>Unidad</v>
      </c>
      <c r="P19" s="57">
        <f t="shared" si="8"/>
        <v>305500</v>
      </c>
      <c r="Q19" s="57">
        <f t="shared" si="9"/>
        <v>2138500</v>
      </c>
    </row>
    <row r="20" spans="1:17" x14ac:dyDescent="0.25">
      <c r="A20" s="9">
        <v>13</v>
      </c>
      <c r="B20" s="107" t="s">
        <v>39</v>
      </c>
      <c r="C20" s="100" t="s">
        <v>32</v>
      </c>
      <c r="D20" s="48">
        <v>3</v>
      </c>
      <c r="E20" s="49">
        <v>743750</v>
      </c>
      <c r="F20" s="50">
        <f t="shared" si="0"/>
        <v>2231250</v>
      </c>
      <c r="G20" s="100" t="str">
        <f t="shared" si="3"/>
        <v>Unidad</v>
      </c>
      <c r="H20" s="51">
        <f>+D20</f>
        <v>3</v>
      </c>
      <c r="I20" s="52">
        <f t="shared" si="4"/>
        <v>780938</v>
      </c>
      <c r="J20" s="53">
        <f t="shared" si="1"/>
        <v>2342814</v>
      </c>
      <c r="K20" s="10" t="str">
        <f t="shared" si="5"/>
        <v>Unidad</v>
      </c>
      <c r="L20" s="54">
        <f>+D20</f>
        <v>3</v>
      </c>
      <c r="M20" s="55">
        <f t="shared" si="6"/>
        <v>795813</v>
      </c>
      <c r="N20" s="56">
        <f t="shared" si="2"/>
        <v>2387439</v>
      </c>
      <c r="O20" s="100" t="str">
        <f t="shared" si="7"/>
        <v>Unidad</v>
      </c>
      <c r="P20" s="57">
        <f t="shared" si="8"/>
        <v>743750</v>
      </c>
      <c r="Q20" s="57">
        <f t="shared" si="9"/>
        <v>2231250</v>
      </c>
    </row>
    <row r="21" spans="1:17" x14ac:dyDescent="0.25">
      <c r="A21" s="9">
        <v>14</v>
      </c>
      <c r="B21" s="107" t="s">
        <v>51</v>
      </c>
      <c r="C21" s="100" t="s">
        <v>37</v>
      </c>
      <c r="D21" s="48">
        <v>116</v>
      </c>
      <c r="E21" s="49">
        <v>78000</v>
      </c>
      <c r="F21" s="50">
        <f t="shared" ref="F21" si="23">+D21*E21</f>
        <v>9048000</v>
      </c>
      <c r="G21" s="100" t="str">
        <f t="shared" si="3"/>
        <v>m</v>
      </c>
      <c r="H21" s="51">
        <f>+D21</f>
        <v>116</v>
      </c>
      <c r="I21" s="52">
        <f t="shared" si="4"/>
        <v>81900</v>
      </c>
      <c r="J21" s="53">
        <f t="shared" ref="J21" si="24">+I21*H21</f>
        <v>9500400</v>
      </c>
      <c r="K21" s="10" t="str">
        <f t="shared" si="5"/>
        <v>m</v>
      </c>
      <c r="L21" s="54">
        <f>+D21</f>
        <v>116</v>
      </c>
      <c r="M21" s="55">
        <f t="shared" si="6"/>
        <v>83460</v>
      </c>
      <c r="N21" s="56">
        <f t="shared" ref="N21" si="25">+M21*L21</f>
        <v>9681360</v>
      </c>
      <c r="O21" s="100" t="str">
        <f t="shared" si="7"/>
        <v>m</v>
      </c>
      <c r="P21" s="57">
        <f t="shared" si="8"/>
        <v>78000</v>
      </c>
      <c r="Q21" s="57">
        <f t="shared" si="9"/>
        <v>9048000</v>
      </c>
    </row>
    <row r="22" spans="1:17" ht="28.5" x14ac:dyDescent="0.25">
      <c r="A22" s="9">
        <v>15</v>
      </c>
      <c r="B22" s="107" t="s">
        <v>40</v>
      </c>
      <c r="C22" s="100" t="s">
        <v>32</v>
      </c>
      <c r="D22" s="48">
        <v>6</v>
      </c>
      <c r="E22" s="49">
        <v>625940</v>
      </c>
      <c r="F22" s="50">
        <f t="shared" ref="F22" si="26">+D22*E22</f>
        <v>3755640</v>
      </c>
      <c r="G22" s="100" t="str">
        <f t="shared" si="3"/>
        <v>Unidad</v>
      </c>
      <c r="H22" s="51">
        <f t="shared" ref="H22" si="27">+D22</f>
        <v>6</v>
      </c>
      <c r="I22" s="52">
        <f t="shared" si="4"/>
        <v>657237</v>
      </c>
      <c r="J22" s="53">
        <f t="shared" ref="J22" si="28">+I22*H22</f>
        <v>3943422</v>
      </c>
      <c r="K22" s="10" t="str">
        <f t="shared" si="5"/>
        <v>Unidad</v>
      </c>
      <c r="L22" s="54">
        <f t="shared" ref="L22" si="29">+D22</f>
        <v>6</v>
      </c>
      <c r="M22" s="55">
        <f t="shared" si="6"/>
        <v>669756</v>
      </c>
      <c r="N22" s="56">
        <f t="shared" ref="N22" si="30">+M22*L22</f>
        <v>4018536</v>
      </c>
      <c r="O22" s="100" t="str">
        <f t="shared" si="7"/>
        <v>Unidad</v>
      </c>
      <c r="P22" s="57">
        <f t="shared" si="8"/>
        <v>625940</v>
      </c>
      <c r="Q22" s="57">
        <f t="shared" si="9"/>
        <v>3755640</v>
      </c>
    </row>
    <row r="23" spans="1:17" ht="28.5" x14ac:dyDescent="0.25">
      <c r="A23" s="9">
        <v>16</v>
      </c>
      <c r="B23" s="108" t="s">
        <v>41</v>
      </c>
      <c r="C23" s="101" t="s">
        <v>32</v>
      </c>
      <c r="D23" s="58">
        <v>3</v>
      </c>
      <c r="E23" s="59">
        <v>481950</v>
      </c>
      <c r="F23" s="60">
        <f>+D23*E23</f>
        <v>1445850</v>
      </c>
      <c r="G23" s="101" t="str">
        <f t="shared" ref="G23:G32" si="31">+C23</f>
        <v>Unidad</v>
      </c>
      <c r="H23" s="61">
        <f>+D23</f>
        <v>3</v>
      </c>
      <c r="I23" s="62">
        <f t="shared" si="4"/>
        <v>506048</v>
      </c>
      <c r="J23" s="63">
        <f>+I23*H23</f>
        <v>1518144</v>
      </c>
      <c r="K23" s="11" t="str">
        <f t="shared" ref="K23:K32" si="32">+C23</f>
        <v>Unidad</v>
      </c>
      <c r="L23" s="64">
        <f>+D23</f>
        <v>3</v>
      </c>
      <c r="M23" s="65">
        <f t="shared" si="6"/>
        <v>515687</v>
      </c>
      <c r="N23" s="66">
        <f>+M23*L23</f>
        <v>1547061</v>
      </c>
      <c r="O23" s="101" t="str">
        <f t="shared" si="7"/>
        <v>Unidad</v>
      </c>
      <c r="P23" s="67">
        <f t="shared" si="8"/>
        <v>481950</v>
      </c>
      <c r="Q23" s="67">
        <f t="shared" si="9"/>
        <v>1445850</v>
      </c>
    </row>
    <row r="24" spans="1:17" ht="28.5" x14ac:dyDescent="0.25">
      <c r="A24" s="9">
        <v>17</v>
      </c>
      <c r="B24" s="107" t="s">
        <v>42</v>
      </c>
      <c r="C24" s="100" t="s">
        <v>32</v>
      </c>
      <c r="D24" s="48">
        <v>1</v>
      </c>
      <c r="E24" s="49">
        <v>405300</v>
      </c>
      <c r="F24" s="50">
        <f t="shared" ref="F24:F27" si="33">+D24*E24</f>
        <v>405300</v>
      </c>
      <c r="G24" s="100" t="str">
        <f t="shared" si="31"/>
        <v>Unidad</v>
      </c>
      <c r="H24" s="51">
        <f t="shared" ref="H24:H27" si="34">+D24</f>
        <v>1</v>
      </c>
      <c r="I24" s="52">
        <f t="shared" si="4"/>
        <v>425565</v>
      </c>
      <c r="J24" s="53">
        <f t="shared" ref="J24:J27" si="35">+I24*H24</f>
        <v>425565</v>
      </c>
      <c r="K24" s="10" t="str">
        <f t="shared" si="32"/>
        <v>Unidad</v>
      </c>
      <c r="L24" s="54">
        <f t="shared" ref="L24:L27" si="36">+D24</f>
        <v>1</v>
      </c>
      <c r="M24" s="55">
        <f t="shared" si="6"/>
        <v>433671</v>
      </c>
      <c r="N24" s="56">
        <f t="shared" ref="N24:N27" si="37">+M24*L24</f>
        <v>433671</v>
      </c>
      <c r="O24" s="100" t="str">
        <f t="shared" si="7"/>
        <v>Unidad</v>
      </c>
      <c r="P24" s="57">
        <f t="shared" si="8"/>
        <v>405300</v>
      </c>
      <c r="Q24" s="57">
        <f t="shared" si="9"/>
        <v>405300</v>
      </c>
    </row>
    <row r="25" spans="1:17" ht="42.75" x14ac:dyDescent="0.25">
      <c r="A25" s="9">
        <v>18</v>
      </c>
      <c r="B25" s="107" t="s">
        <v>43</v>
      </c>
      <c r="C25" s="100" t="s">
        <v>32</v>
      </c>
      <c r="D25" s="48">
        <v>1</v>
      </c>
      <c r="E25" s="49">
        <v>8550000</v>
      </c>
      <c r="F25" s="50">
        <f t="shared" si="33"/>
        <v>8550000</v>
      </c>
      <c r="G25" s="100" t="str">
        <f t="shared" si="31"/>
        <v>Unidad</v>
      </c>
      <c r="H25" s="51">
        <f t="shared" si="34"/>
        <v>1</v>
      </c>
      <c r="I25" s="52">
        <f t="shared" si="4"/>
        <v>8977500</v>
      </c>
      <c r="J25" s="53">
        <f t="shared" si="35"/>
        <v>8977500</v>
      </c>
      <c r="K25" s="10" t="str">
        <f t="shared" si="32"/>
        <v>Unidad</v>
      </c>
      <c r="L25" s="54">
        <f t="shared" si="36"/>
        <v>1</v>
      </c>
      <c r="M25" s="55">
        <f t="shared" si="6"/>
        <v>9148500</v>
      </c>
      <c r="N25" s="56">
        <f t="shared" si="37"/>
        <v>9148500</v>
      </c>
      <c r="O25" s="100" t="str">
        <f t="shared" si="7"/>
        <v>Unidad</v>
      </c>
      <c r="P25" s="57">
        <f t="shared" si="8"/>
        <v>8550000</v>
      </c>
      <c r="Q25" s="57">
        <f t="shared" si="9"/>
        <v>8550000</v>
      </c>
    </row>
    <row r="26" spans="1:17" x14ac:dyDescent="0.25">
      <c r="A26" s="9">
        <v>19</v>
      </c>
      <c r="B26" s="107" t="s">
        <v>44</v>
      </c>
      <c r="C26" s="100" t="s">
        <v>37</v>
      </c>
      <c r="D26" s="48">
        <v>17</v>
      </c>
      <c r="E26" s="49">
        <v>165000</v>
      </c>
      <c r="F26" s="50">
        <f t="shared" si="33"/>
        <v>2805000</v>
      </c>
      <c r="G26" s="100" t="str">
        <f t="shared" si="31"/>
        <v>m</v>
      </c>
      <c r="H26" s="51">
        <f t="shared" si="34"/>
        <v>17</v>
      </c>
      <c r="I26" s="52">
        <f t="shared" si="4"/>
        <v>173250</v>
      </c>
      <c r="J26" s="53">
        <f t="shared" si="35"/>
        <v>2945250</v>
      </c>
      <c r="K26" s="10" t="str">
        <f t="shared" si="32"/>
        <v>m</v>
      </c>
      <c r="L26" s="54">
        <f t="shared" si="36"/>
        <v>17</v>
      </c>
      <c r="M26" s="55">
        <f t="shared" si="6"/>
        <v>176550</v>
      </c>
      <c r="N26" s="56">
        <f t="shared" si="37"/>
        <v>3001350</v>
      </c>
      <c r="O26" s="100" t="str">
        <f t="shared" si="7"/>
        <v>m</v>
      </c>
      <c r="P26" s="57">
        <f t="shared" si="8"/>
        <v>165000</v>
      </c>
      <c r="Q26" s="57">
        <f t="shared" si="9"/>
        <v>2805000</v>
      </c>
    </row>
    <row r="27" spans="1:17" ht="28.5" x14ac:dyDescent="0.25">
      <c r="A27" s="9">
        <v>20</v>
      </c>
      <c r="B27" s="107" t="s">
        <v>45</v>
      </c>
      <c r="C27" s="100" t="s">
        <v>37</v>
      </c>
      <c r="D27" s="48">
        <v>17</v>
      </c>
      <c r="E27" s="49">
        <v>75000</v>
      </c>
      <c r="F27" s="50">
        <f t="shared" si="33"/>
        <v>1275000</v>
      </c>
      <c r="G27" s="100" t="str">
        <f t="shared" si="31"/>
        <v>m</v>
      </c>
      <c r="H27" s="51">
        <f t="shared" si="34"/>
        <v>17</v>
      </c>
      <c r="I27" s="52">
        <f t="shared" si="4"/>
        <v>78750</v>
      </c>
      <c r="J27" s="53">
        <f t="shared" si="35"/>
        <v>1338750</v>
      </c>
      <c r="K27" s="10" t="str">
        <f t="shared" si="32"/>
        <v>m</v>
      </c>
      <c r="L27" s="54">
        <f t="shared" si="36"/>
        <v>17</v>
      </c>
      <c r="M27" s="55">
        <f t="shared" si="6"/>
        <v>80250</v>
      </c>
      <c r="N27" s="56">
        <f t="shared" si="37"/>
        <v>1364250</v>
      </c>
      <c r="O27" s="100" t="str">
        <f t="shared" si="7"/>
        <v>m</v>
      </c>
      <c r="P27" s="57">
        <f t="shared" si="8"/>
        <v>75000</v>
      </c>
      <c r="Q27" s="57">
        <f t="shared" si="9"/>
        <v>1275000</v>
      </c>
    </row>
    <row r="28" spans="1:17" ht="28.5" x14ac:dyDescent="0.25">
      <c r="A28" s="9">
        <v>21</v>
      </c>
      <c r="B28" s="108" t="s">
        <v>50</v>
      </c>
      <c r="C28" s="101" t="s">
        <v>32</v>
      </c>
      <c r="D28" s="58">
        <v>1</v>
      </c>
      <c r="E28" s="59">
        <v>7000000</v>
      </c>
      <c r="F28" s="60">
        <f>+D28*E28</f>
        <v>7000000</v>
      </c>
      <c r="G28" s="101" t="str">
        <f t="shared" si="31"/>
        <v>Unidad</v>
      </c>
      <c r="H28" s="61">
        <f>+D28</f>
        <v>1</v>
      </c>
      <c r="I28" s="62">
        <f t="shared" si="4"/>
        <v>7350000</v>
      </c>
      <c r="J28" s="63">
        <f>+I28*H28</f>
        <v>7350000</v>
      </c>
      <c r="K28" s="11" t="str">
        <f t="shared" si="32"/>
        <v>Unidad</v>
      </c>
      <c r="L28" s="64">
        <f>+D28</f>
        <v>1</v>
      </c>
      <c r="M28" s="65">
        <f t="shared" si="6"/>
        <v>7490000</v>
      </c>
      <c r="N28" s="66">
        <f>+M28*L28</f>
        <v>7490000</v>
      </c>
      <c r="O28" s="101" t="str">
        <f t="shared" si="7"/>
        <v>Unidad</v>
      </c>
      <c r="P28" s="67">
        <f t="shared" si="8"/>
        <v>7000000</v>
      </c>
      <c r="Q28" s="67">
        <f t="shared" si="9"/>
        <v>7000000</v>
      </c>
    </row>
    <row r="29" spans="1:17" ht="28.5" x14ac:dyDescent="0.25">
      <c r="A29" s="9">
        <v>22</v>
      </c>
      <c r="B29" s="107" t="str">
        <f>+'[1]232-OBRA ELECT. ZOMAC'!D57</f>
        <v>Poste de concreto de 12 mts 1050 kg/f para línea</v>
      </c>
      <c r="C29" s="100" t="str">
        <f>+'[1]232-OBRA ELECT. ZOMAC'!P57</f>
        <v>Unidad</v>
      </c>
      <c r="D29" s="48">
        <f>+'[1]232-OBRA ELECT. ZOMAC'!R57</f>
        <v>3</v>
      </c>
      <c r="E29" s="49">
        <f>+'[1]232-OBRA ELECT. ZOMAC'!T57</f>
        <v>3010145.33</v>
      </c>
      <c r="F29" s="50">
        <f t="shared" ref="F29:F32" si="38">+D29*E29</f>
        <v>9030435.9900000002</v>
      </c>
      <c r="G29" s="100" t="str">
        <f t="shared" si="31"/>
        <v>Unidad</v>
      </c>
      <c r="H29" s="51">
        <f t="shared" ref="H29:H30" si="39">+D29</f>
        <v>3</v>
      </c>
      <c r="I29" s="52">
        <f t="shared" si="4"/>
        <v>3160653</v>
      </c>
      <c r="J29" s="53">
        <f t="shared" ref="J29:J32" si="40">+I29*H29</f>
        <v>9481959</v>
      </c>
      <c r="K29" s="10" t="str">
        <f t="shared" si="32"/>
        <v>Unidad</v>
      </c>
      <c r="L29" s="54">
        <f t="shared" ref="L29:L30" si="41">+D29</f>
        <v>3</v>
      </c>
      <c r="M29" s="55">
        <f t="shared" si="6"/>
        <v>3220856</v>
      </c>
      <c r="N29" s="56">
        <f t="shared" ref="N29:N32" si="42">+M29*L29</f>
        <v>9662568</v>
      </c>
      <c r="O29" s="100" t="str">
        <f t="shared" si="7"/>
        <v>Unidad</v>
      </c>
      <c r="P29" s="57">
        <f t="shared" si="8"/>
        <v>3010145.33</v>
      </c>
      <c r="Q29" s="57">
        <f t="shared" si="9"/>
        <v>9030435.9900000002</v>
      </c>
    </row>
    <row r="30" spans="1:17" ht="28.5" x14ac:dyDescent="0.25">
      <c r="A30" s="9">
        <v>23</v>
      </c>
      <c r="B30" s="107" t="str">
        <f>+'[1]232-OBRA ELECT. ZOMAC'!D58</f>
        <v>Poste de concreto de 8 mts 510 kg/f para línea</v>
      </c>
      <c r="C30" s="100" t="str">
        <f>+'[1]232-OBRA ELECT. ZOMAC'!P58</f>
        <v>Unidad</v>
      </c>
      <c r="D30" s="48">
        <f>+'[1]232-OBRA ELECT. ZOMAC'!R58</f>
        <v>5</v>
      </c>
      <c r="E30" s="49">
        <f>+'[1]232-OBRA ELECT. ZOMAC'!T58</f>
        <v>2155700</v>
      </c>
      <c r="F30" s="50">
        <f t="shared" si="38"/>
        <v>10778500</v>
      </c>
      <c r="G30" s="100" t="str">
        <f t="shared" si="31"/>
        <v>Unidad</v>
      </c>
      <c r="H30" s="51">
        <f t="shared" si="39"/>
        <v>5</v>
      </c>
      <c r="I30" s="52">
        <f t="shared" si="4"/>
        <v>2263485</v>
      </c>
      <c r="J30" s="53">
        <f t="shared" si="40"/>
        <v>11317425</v>
      </c>
      <c r="K30" s="10" t="str">
        <f t="shared" si="32"/>
        <v>Unidad</v>
      </c>
      <c r="L30" s="54">
        <f t="shared" si="41"/>
        <v>5</v>
      </c>
      <c r="M30" s="55">
        <f t="shared" si="6"/>
        <v>2306599</v>
      </c>
      <c r="N30" s="56">
        <f t="shared" si="42"/>
        <v>11532995</v>
      </c>
      <c r="O30" s="100" t="str">
        <f t="shared" si="7"/>
        <v>Unidad</v>
      </c>
      <c r="P30" s="57">
        <f t="shared" si="8"/>
        <v>2155700</v>
      </c>
      <c r="Q30" s="57">
        <f t="shared" si="9"/>
        <v>10778500</v>
      </c>
    </row>
    <row r="31" spans="1:17" ht="28.5" x14ac:dyDescent="0.25">
      <c r="A31" s="9">
        <v>24</v>
      </c>
      <c r="B31" s="107" t="str">
        <f>+'[1]232-OBRA ELECT. ZOMAC'!D59</f>
        <v>Vientos primarios convencionales RA6-001</v>
      </c>
      <c r="C31" s="100" t="str">
        <f>+'[1]232-OBRA ELECT. ZOMAC'!P59</f>
        <v>Unidad</v>
      </c>
      <c r="D31" s="48">
        <f>+'[1]232-OBRA ELECT. ZOMAC'!R59</f>
        <v>8</v>
      </c>
      <c r="E31" s="49">
        <f>+'[1]232-OBRA ELECT. ZOMAC'!T59</f>
        <v>486500</v>
      </c>
      <c r="F31" s="50">
        <f t="shared" si="38"/>
        <v>3892000</v>
      </c>
      <c r="G31" s="100" t="str">
        <f t="shared" si="31"/>
        <v>Unidad</v>
      </c>
      <c r="H31" s="51">
        <f>+D31</f>
        <v>8</v>
      </c>
      <c r="I31" s="52">
        <f t="shared" si="4"/>
        <v>510825</v>
      </c>
      <c r="J31" s="53">
        <f t="shared" si="40"/>
        <v>4086600</v>
      </c>
      <c r="K31" s="10" t="str">
        <f t="shared" si="32"/>
        <v>Unidad</v>
      </c>
      <c r="L31" s="54">
        <f>+D31</f>
        <v>8</v>
      </c>
      <c r="M31" s="55">
        <f t="shared" si="6"/>
        <v>520555</v>
      </c>
      <c r="N31" s="56">
        <f t="shared" si="42"/>
        <v>4164440</v>
      </c>
      <c r="O31" s="100" t="str">
        <f t="shared" si="7"/>
        <v>Unidad</v>
      </c>
      <c r="P31" s="57">
        <f t="shared" si="8"/>
        <v>486500</v>
      </c>
      <c r="Q31" s="57">
        <f t="shared" si="9"/>
        <v>3892000</v>
      </c>
    </row>
    <row r="32" spans="1:17" ht="57" x14ac:dyDescent="0.25">
      <c r="A32" s="9">
        <v>25</v>
      </c>
      <c r="B32" s="107" t="str">
        <f>+'[1]232-OBRA ELECT. ZOMAC'!D60</f>
        <v>Luminaria tipo Led Street Light ZD216 66W (iluminación publica) con brazo de 1,20 mty ángulo de 20°</v>
      </c>
      <c r="C32" s="100" t="str">
        <f>+'[1]232-OBRA ELECT. ZOMAC'!P60</f>
        <v>Unidad</v>
      </c>
      <c r="D32" s="48">
        <f>+'[1]232-OBRA ELECT. ZOMAC'!R60</f>
        <v>1</v>
      </c>
      <c r="E32" s="49">
        <f>+'[1]232-OBRA ELECT. ZOMAC'!T60</f>
        <v>572000</v>
      </c>
      <c r="F32" s="50">
        <f t="shared" si="38"/>
        <v>572000</v>
      </c>
      <c r="G32" s="100" t="str">
        <f t="shared" si="31"/>
        <v>Unidad</v>
      </c>
      <c r="H32" s="51">
        <f>+D32</f>
        <v>1</v>
      </c>
      <c r="I32" s="52">
        <f t="shared" si="4"/>
        <v>600600</v>
      </c>
      <c r="J32" s="53">
        <f t="shared" si="40"/>
        <v>600600</v>
      </c>
      <c r="K32" s="10" t="str">
        <f t="shared" si="32"/>
        <v>Unidad</v>
      </c>
      <c r="L32" s="54">
        <f>+D32</f>
        <v>1</v>
      </c>
      <c r="M32" s="55">
        <f t="shared" si="6"/>
        <v>612040</v>
      </c>
      <c r="N32" s="56">
        <f t="shared" si="42"/>
        <v>612040</v>
      </c>
      <c r="O32" s="100" t="str">
        <f t="shared" si="7"/>
        <v>Unidad</v>
      </c>
      <c r="P32" s="57">
        <f t="shared" si="8"/>
        <v>572000</v>
      </c>
      <c r="Q32" s="57">
        <f t="shared" si="9"/>
        <v>572000</v>
      </c>
    </row>
    <row r="33" spans="1:50" ht="28.5" x14ac:dyDescent="0.25">
      <c r="A33" s="9">
        <v>26</v>
      </c>
      <c r="B33" s="107" t="str">
        <f>+'[1]232-OBRA ELECT. ZOMAC'!D61</f>
        <v>Vestida de Poste Secundario de acuerdo  Norma RA4-001de EPM</v>
      </c>
      <c r="C33" s="100" t="str">
        <f>+'[1]232-OBRA ELECT. ZOMAC'!P61</f>
        <v>Unidad</v>
      </c>
      <c r="D33" s="48">
        <f>+'[1]232-OBRA ELECT. ZOMAC'!R61</f>
        <v>1</v>
      </c>
      <c r="E33" s="49">
        <f>+'[1]232-OBRA ELECT. ZOMAC'!T61</f>
        <v>187200</v>
      </c>
      <c r="F33" s="50">
        <f t="shared" ref="F33" si="43">+D33*E33</f>
        <v>187200</v>
      </c>
      <c r="G33" s="100" t="str">
        <f t="shared" ref="G33" si="44">+C33</f>
        <v>Unidad</v>
      </c>
      <c r="H33" s="51">
        <f>+D33</f>
        <v>1</v>
      </c>
      <c r="I33" s="52">
        <f t="shared" ref="I33" si="45">+ROUND(E33*1.05,0)</f>
        <v>196560</v>
      </c>
      <c r="J33" s="53">
        <f t="shared" ref="J33" si="46">+I33*H33</f>
        <v>196560</v>
      </c>
      <c r="K33" s="10" t="str">
        <f t="shared" ref="K33" si="47">+C33</f>
        <v>Unidad</v>
      </c>
      <c r="L33" s="54">
        <f>+D33</f>
        <v>1</v>
      </c>
      <c r="M33" s="55">
        <f t="shared" ref="M33" si="48">+ROUND(E33*1.07,0)</f>
        <v>200304</v>
      </c>
      <c r="N33" s="56">
        <f t="shared" ref="N33" si="49">+M33*L33</f>
        <v>200304</v>
      </c>
      <c r="O33" s="100" t="str">
        <f t="shared" ref="O33" si="50">+C33</f>
        <v>Unidad</v>
      </c>
      <c r="P33" s="57">
        <f t="shared" si="8"/>
        <v>187200</v>
      </c>
      <c r="Q33" s="57">
        <f t="shared" si="9"/>
        <v>187200</v>
      </c>
    </row>
    <row r="34" spans="1:50" ht="15" thickBot="1" x14ac:dyDescent="0.3">
      <c r="A34" s="9"/>
      <c r="B34" s="107"/>
      <c r="C34" s="100"/>
      <c r="D34" s="48"/>
      <c r="E34" s="49"/>
      <c r="F34" s="50"/>
      <c r="G34" s="100"/>
      <c r="H34" s="51"/>
      <c r="I34" s="52"/>
      <c r="J34" s="53"/>
      <c r="K34" s="10"/>
      <c r="L34" s="54"/>
      <c r="M34" s="55"/>
      <c r="N34" s="56"/>
      <c r="O34" s="100"/>
      <c r="P34" s="57"/>
      <c r="Q34" s="57"/>
    </row>
    <row r="35" spans="1:50" s="1" customFormat="1" ht="30.75" thickBot="1" x14ac:dyDescent="0.3">
      <c r="A35" s="12"/>
      <c r="B35" s="105" t="s">
        <v>10</v>
      </c>
      <c r="C35" s="98"/>
      <c r="D35" s="6"/>
      <c r="E35" s="13"/>
      <c r="F35" s="14">
        <f>SUM(F8:F34)</f>
        <v>124360305.98999999</v>
      </c>
      <c r="G35" s="98"/>
      <c r="H35" s="15"/>
      <c r="I35" s="16"/>
      <c r="J35" s="17">
        <f>SUM(J8:J34)</f>
        <v>130578409</v>
      </c>
      <c r="K35" s="5"/>
      <c r="L35" s="18"/>
      <c r="M35" s="19"/>
      <c r="N35" s="20">
        <f>SUM(N8:N34)</f>
        <v>133065470</v>
      </c>
      <c r="O35" s="98"/>
      <c r="P35" s="21">
        <f t="shared" ref="P35:Q35" si="51">SUM(P8:P34)</f>
        <v>54530065.329999998</v>
      </c>
      <c r="Q35" s="21">
        <f t="shared" si="51"/>
        <v>124360305.98999999</v>
      </c>
    </row>
    <row r="36" spans="1:50" s="1" customFormat="1" ht="15.75" thickBot="1" x14ac:dyDescent="0.3">
      <c r="A36" s="12"/>
      <c r="B36" s="105" t="s">
        <v>9</v>
      </c>
      <c r="C36" s="98"/>
      <c r="D36" s="6"/>
      <c r="E36" s="13"/>
      <c r="F36" s="14"/>
      <c r="G36" s="98"/>
      <c r="H36" s="15"/>
      <c r="I36" s="16"/>
      <c r="J36" s="17"/>
      <c r="K36" s="5"/>
      <c r="L36" s="18"/>
      <c r="M36" s="19"/>
      <c r="N36" s="20"/>
      <c r="O36" s="98"/>
      <c r="P36" s="21"/>
      <c r="Q36" s="21"/>
    </row>
    <row r="37" spans="1:50" x14ac:dyDescent="0.25">
      <c r="A37" s="9">
        <v>27</v>
      </c>
      <c r="B37" s="108" t="s">
        <v>25</v>
      </c>
      <c r="C37" s="101" t="s">
        <v>26</v>
      </c>
      <c r="D37" s="58">
        <v>1</v>
      </c>
      <c r="E37" s="59">
        <f>+'[1]232-OBRA ELECT. ZOMAC'!$T$62</f>
        <v>22209756</v>
      </c>
      <c r="F37" s="60">
        <f t="shared" ref="F37" si="52">+D37*E37</f>
        <v>22209756</v>
      </c>
      <c r="G37" s="101" t="str">
        <f>+C37</f>
        <v>GL</v>
      </c>
      <c r="H37" s="61">
        <f t="shared" ref="H37" si="53">+D37</f>
        <v>1</v>
      </c>
      <c r="I37" s="62">
        <f t="shared" ref="I37" si="54">+ROUND(E37*1.05,0)</f>
        <v>23320244</v>
      </c>
      <c r="J37" s="63">
        <f t="shared" ref="J37" si="55">+I37*H37</f>
        <v>23320244</v>
      </c>
      <c r="K37" s="11" t="str">
        <f>+C37</f>
        <v>GL</v>
      </c>
      <c r="L37" s="64">
        <f t="shared" ref="L37" si="56">+D37</f>
        <v>1</v>
      </c>
      <c r="M37" s="65">
        <f t="shared" ref="M37" si="57">+ROUND(E37*1.07,0)</f>
        <v>23764439</v>
      </c>
      <c r="N37" s="66">
        <f t="shared" ref="N37" si="58">+M37*L37</f>
        <v>23764439</v>
      </c>
      <c r="O37" s="101" t="s">
        <v>26</v>
      </c>
      <c r="P37" s="67">
        <f>+E37</f>
        <v>22209756</v>
      </c>
      <c r="Q37" s="67">
        <f>+P37*D37</f>
        <v>22209756</v>
      </c>
    </row>
    <row r="38" spans="1:50" x14ac:dyDescent="0.25">
      <c r="A38" s="9"/>
      <c r="B38" s="107"/>
      <c r="C38" s="100"/>
      <c r="D38" s="48"/>
      <c r="E38" s="49"/>
      <c r="F38" s="50"/>
      <c r="G38" s="100"/>
      <c r="H38" s="51"/>
      <c r="I38" s="52"/>
      <c r="J38" s="53"/>
      <c r="K38" s="10"/>
      <c r="L38" s="54"/>
      <c r="M38" s="55"/>
      <c r="N38" s="56"/>
      <c r="O38" s="100"/>
      <c r="P38" s="57"/>
      <c r="Q38" s="57"/>
    </row>
    <row r="39" spans="1:50" ht="15" thickBot="1" x14ac:dyDescent="0.3">
      <c r="A39" s="9"/>
      <c r="B39" s="107"/>
      <c r="C39" s="100"/>
      <c r="D39" s="48"/>
      <c r="E39" s="49"/>
      <c r="F39" s="50"/>
      <c r="G39" s="100"/>
      <c r="H39" s="51"/>
      <c r="I39" s="52"/>
      <c r="J39" s="53"/>
      <c r="K39" s="10"/>
      <c r="L39" s="54"/>
      <c r="M39" s="55"/>
      <c r="N39" s="56"/>
      <c r="O39" s="100"/>
      <c r="P39" s="57"/>
      <c r="Q39" s="57"/>
    </row>
    <row r="40" spans="1:50" s="1" customFormat="1" ht="30.75" thickBot="1" x14ac:dyDescent="0.3">
      <c r="A40" s="12"/>
      <c r="B40" s="105" t="s">
        <v>11</v>
      </c>
      <c r="C40" s="98"/>
      <c r="D40" s="6"/>
      <c r="E40" s="13"/>
      <c r="F40" s="14">
        <f>SUM(F37:F39)</f>
        <v>22209756</v>
      </c>
      <c r="G40" s="98"/>
      <c r="H40" s="15"/>
      <c r="I40" s="16"/>
      <c r="J40" s="17">
        <f>SUM(J37:J39)</f>
        <v>23320244</v>
      </c>
      <c r="K40" s="5"/>
      <c r="L40" s="18"/>
      <c r="M40" s="19"/>
      <c r="N40" s="20">
        <f>SUM(N37:N39)</f>
        <v>23764439</v>
      </c>
      <c r="O40" s="98"/>
      <c r="P40" s="21">
        <f>SUM(P37:P39)</f>
        <v>22209756</v>
      </c>
      <c r="Q40" s="21">
        <f>SUM(Q37:Q39)</f>
        <v>22209756</v>
      </c>
    </row>
    <row r="41" spans="1:50" s="1" customFormat="1" ht="30.75" thickBot="1" x14ac:dyDescent="0.3">
      <c r="A41" s="12"/>
      <c r="B41" s="105" t="s">
        <v>16</v>
      </c>
      <c r="C41" s="98"/>
      <c r="D41" s="6"/>
      <c r="E41" s="13"/>
      <c r="F41" s="14">
        <f>+F40+F35</f>
        <v>146570061.99000001</v>
      </c>
      <c r="G41" s="98"/>
      <c r="H41" s="15"/>
      <c r="I41" s="16"/>
      <c r="J41" s="17">
        <f>+J40+J35</f>
        <v>153898653</v>
      </c>
      <c r="K41" s="5"/>
      <c r="L41" s="18"/>
      <c r="M41" s="19"/>
      <c r="N41" s="20">
        <f>+N40+N35</f>
        <v>156829909</v>
      </c>
      <c r="O41" s="98"/>
      <c r="P41" s="21"/>
      <c r="Q41" s="21">
        <f>+Q40+Q35</f>
        <v>146570061.99000001</v>
      </c>
    </row>
    <row r="42" spans="1:50" ht="15" thickBot="1" x14ac:dyDescent="0.3">
      <c r="A42" s="85"/>
      <c r="B42" s="109" t="s">
        <v>12</v>
      </c>
      <c r="C42" s="102">
        <v>0.06</v>
      </c>
      <c r="D42" s="86"/>
      <c r="E42" s="87"/>
      <c r="F42" s="88">
        <f>+F41*C42</f>
        <v>8794203.7193999998</v>
      </c>
      <c r="G42" s="102">
        <v>0.06</v>
      </c>
      <c r="H42" s="89"/>
      <c r="I42" s="90"/>
      <c r="J42" s="91">
        <f>+J41*G42</f>
        <v>9233919.1799999997</v>
      </c>
      <c r="K42" s="96">
        <v>0.06</v>
      </c>
      <c r="L42" s="92"/>
      <c r="M42" s="93"/>
      <c r="N42" s="94">
        <f>+N41*K42</f>
        <v>9409794.5399999991</v>
      </c>
      <c r="O42" s="102">
        <v>0.06</v>
      </c>
      <c r="P42" s="95"/>
      <c r="Q42" s="95">
        <f>+Q41*O42</f>
        <v>8794203.7193999998</v>
      </c>
    </row>
    <row r="43" spans="1:50" ht="15" thickBot="1" x14ac:dyDescent="0.3">
      <c r="A43" s="85"/>
      <c r="B43" s="109" t="s">
        <v>13</v>
      </c>
      <c r="C43" s="102">
        <v>0.05</v>
      </c>
      <c r="D43" s="86"/>
      <c r="E43" s="87"/>
      <c r="F43" s="88">
        <f>+F41*C43</f>
        <v>7328503.0995000005</v>
      </c>
      <c r="G43" s="102">
        <v>0.05</v>
      </c>
      <c r="H43" s="89"/>
      <c r="I43" s="90"/>
      <c r="J43" s="91">
        <f>+J41*G43</f>
        <v>7694932.6500000004</v>
      </c>
      <c r="K43" s="96">
        <v>0.05</v>
      </c>
      <c r="L43" s="92"/>
      <c r="M43" s="93"/>
      <c r="N43" s="94">
        <f>+N41*K43</f>
        <v>7841495.4500000002</v>
      </c>
      <c r="O43" s="102">
        <v>0.05</v>
      </c>
      <c r="P43" s="95"/>
      <c r="Q43" s="95">
        <f>+Q41*O43</f>
        <v>7328503.0995000005</v>
      </c>
    </row>
    <row r="44" spans="1:50" ht="15" thickBot="1" x14ac:dyDescent="0.3">
      <c r="A44" s="85"/>
      <c r="B44" s="109" t="s">
        <v>14</v>
      </c>
      <c r="C44" s="102">
        <v>0.19</v>
      </c>
      <c r="D44" s="86"/>
      <c r="E44" s="87"/>
      <c r="F44" s="88">
        <f>+F43*C44</f>
        <v>1392415.5889050001</v>
      </c>
      <c r="G44" s="102">
        <v>0.19</v>
      </c>
      <c r="H44" s="89"/>
      <c r="I44" s="90"/>
      <c r="J44" s="91">
        <f>+J43*G44</f>
        <v>1462037.2035000001</v>
      </c>
      <c r="K44" s="96">
        <v>0.19</v>
      </c>
      <c r="L44" s="92"/>
      <c r="M44" s="93"/>
      <c r="N44" s="94">
        <f>+N43*K44</f>
        <v>1489884.1355000001</v>
      </c>
      <c r="O44" s="102">
        <v>0.19</v>
      </c>
      <c r="P44" s="95"/>
      <c r="Q44" s="95">
        <f>+Q43*O44</f>
        <v>1392415.5889050001</v>
      </c>
    </row>
    <row r="45" spans="1:50" s="1" customFormat="1" ht="30.75" thickBot="1" x14ac:dyDescent="0.3">
      <c r="A45" s="12"/>
      <c r="B45" s="105" t="s">
        <v>17</v>
      </c>
      <c r="C45" s="98"/>
      <c r="D45" s="6"/>
      <c r="E45" s="13"/>
      <c r="F45" s="14">
        <f>+F42+F43+F44</f>
        <v>17515122.407805</v>
      </c>
      <c r="G45" s="98"/>
      <c r="H45" s="15"/>
      <c r="I45" s="16"/>
      <c r="J45" s="17">
        <f>+J42+J43+J44</f>
        <v>18390889.033499997</v>
      </c>
      <c r="K45" s="5"/>
      <c r="L45" s="18"/>
      <c r="M45" s="19"/>
      <c r="N45" s="20">
        <f>+N42+N43+N44</f>
        <v>18741174.125499997</v>
      </c>
      <c r="O45" s="98"/>
      <c r="P45" s="21"/>
      <c r="Q45" s="21">
        <f>+Q42+Q43+Q44</f>
        <v>17515122.407805</v>
      </c>
    </row>
    <row r="46" spans="1:50" s="1" customFormat="1" ht="15.75" thickBot="1" x14ac:dyDescent="0.3">
      <c r="A46" s="12"/>
      <c r="B46" s="105" t="s">
        <v>15</v>
      </c>
      <c r="C46" s="103"/>
      <c r="D46" s="6"/>
      <c r="E46" s="13"/>
      <c r="F46" s="14">
        <f>+F41+F45</f>
        <v>164085184.39780501</v>
      </c>
      <c r="G46" s="103"/>
      <c r="H46" s="15"/>
      <c r="I46" s="16"/>
      <c r="J46" s="17">
        <f>+J41+J45</f>
        <v>172289542.03349999</v>
      </c>
      <c r="K46" s="71"/>
      <c r="L46" s="18"/>
      <c r="M46" s="19"/>
      <c r="N46" s="20">
        <f>+N41+N45</f>
        <v>175571083.12549999</v>
      </c>
      <c r="O46" s="103"/>
      <c r="P46" s="21"/>
      <c r="Q46" s="21">
        <f>+Q41+Q45</f>
        <v>164085184.39780501</v>
      </c>
    </row>
    <row r="47" spans="1:50" s="28" customFormat="1" ht="15" x14ac:dyDescent="0.25">
      <c r="A47" s="22"/>
      <c r="B47" s="23"/>
      <c r="C47" s="24"/>
      <c r="D47" s="25"/>
      <c r="E47" s="25"/>
      <c r="F47" s="26"/>
      <c r="G47" s="24"/>
      <c r="H47" s="27"/>
      <c r="K47" s="24"/>
      <c r="O47" s="24"/>
      <c r="R47" s="25"/>
      <c r="S47" s="25"/>
      <c r="AS47" s="25"/>
      <c r="AT47" s="25"/>
      <c r="AU47" s="25"/>
      <c r="AV47" s="29"/>
      <c r="AW47" s="29"/>
      <c r="AX47" s="29"/>
    </row>
    <row r="48" spans="1:50" s="28" customFormat="1" ht="15" x14ac:dyDescent="0.25">
      <c r="A48" s="22"/>
      <c r="B48" s="23"/>
      <c r="C48" s="24"/>
      <c r="D48" s="25"/>
      <c r="E48" s="25"/>
      <c r="F48" s="26"/>
      <c r="G48" s="24"/>
      <c r="H48" s="27"/>
      <c r="K48" s="24"/>
      <c r="O48" s="24"/>
      <c r="R48" s="25"/>
      <c r="S48" s="25"/>
      <c r="AS48" s="25"/>
      <c r="AT48" s="25"/>
      <c r="AU48" s="25"/>
      <c r="AV48" s="29"/>
      <c r="AW48" s="29"/>
      <c r="AX48" s="29"/>
    </row>
    <row r="49" spans="1:50" s="28" customFormat="1" ht="15" x14ac:dyDescent="0.25">
      <c r="A49" s="30"/>
      <c r="B49" s="23"/>
      <c r="C49" s="24"/>
      <c r="D49" s="25"/>
      <c r="E49" s="25"/>
      <c r="F49" s="26"/>
      <c r="G49" s="24"/>
      <c r="H49" s="27"/>
      <c r="K49" s="24"/>
      <c r="O49" s="24"/>
      <c r="R49" s="25"/>
      <c r="S49" s="25"/>
      <c r="AS49" s="25"/>
      <c r="AT49" s="25"/>
      <c r="AU49" s="25"/>
      <c r="AV49" s="29"/>
      <c r="AW49" s="29"/>
      <c r="AX49" s="29"/>
    </row>
    <row r="50" spans="1:50" s="26" customFormat="1" ht="15.75" thickBot="1" x14ac:dyDescent="0.3">
      <c r="B50" s="111"/>
      <c r="C50" s="111"/>
      <c r="E50" s="69"/>
      <c r="F50" s="70"/>
      <c r="G50" s="70"/>
      <c r="H50" s="68"/>
      <c r="R50" s="31"/>
      <c r="S50" s="31"/>
      <c r="AO50" s="31"/>
      <c r="AP50" s="32"/>
      <c r="AS50" s="31"/>
      <c r="AT50" s="31"/>
      <c r="AU50" s="31"/>
      <c r="AV50" s="33"/>
      <c r="AW50" s="33"/>
      <c r="AX50" s="33"/>
    </row>
    <row r="51" spans="1:50" s="34" customFormat="1" ht="15" x14ac:dyDescent="0.25">
      <c r="B51" s="112" t="s">
        <v>18</v>
      </c>
      <c r="C51" s="112"/>
      <c r="D51" s="35"/>
      <c r="E51" s="114" t="s">
        <v>20</v>
      </c>
      <c r="F51" s="115"/>
      <c r="G51" s="115"/>
      <c r="H51" s="68"/>
      <c r="R51" s="33"/>
      <c r="S51" s="33"/>
      <c r="AO51" s="33"/>
      <c r="AP51" s="36"/>
      <c r="AS51" s="33"/>
      <c r="AT51" s="33"/>
      <c r="AU51" s="33"/>
      <c r="AV51" s="33"/>
      <c r="AW51" s="33"/>
      <c r="AX51" s="33"/>
    </row>
    <row r="52" spans="1:50" s="26" customFormat="1" ht="15" x14ac:dyDescent="0.25">
      <c r="B52" s="113" t="s">
        <v>19</v>
      </c>
      <c r="C52" s="113"/>
      <c r="D52" s="37"/>
      <c r="E52" s="113" t="s">
        <v>21</v>
      </c>
      <c r="F52" s="116"/>
      <c r="G52" s="116"/>
      <c r="H52" s="68"/>
      <c r="R52" s="31"/>
      <c r="S52" s="31"/>
      <c r="AO52" s="31"/>
      <c r="AP52" s="32"/>
      <c r="AS52" s="31"/>
      <c r="AT52" s="31"/>
      <c r="AU52" s="31"/>
      <c r="AV52" s="33"/>
      <c r="AW52" s="33"/>
      <c r="AX52" s="33"/>
    </row>
    <row r="53" spans="1:50" ht="5.0999999999999996" customHeight="1" x14ac:dyDescent="0.25"/>
  </sheetData>
  <mergeCells count="16"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  <mergeCell ref="B50:C50"/>
    <mergeCell ref="B51:C51"/>
    <mergeCell ref="B52:C52"/>
    <mergeCell ref="E51:G51"/>
    <mergeCell ref="E52:G52"/>
  </mergeCells>
  <printOptions horizontalCentered="1"/>
  <pageMargins left="0.39370078740157483" right="0.39370078740157483" top="0.78740157480314965" bottom="0.78740157480314965" header="0.39370078740157483" footer="0.39370078740157483"/>
  <pageSetup scale="49" fitToHeight="100" orientation="landscape" r:id="rId1"/>
  <headerFooter>
    <oddHeader>&amp;F</oddHeader>
    <oddFooter>&amp;L&amp;A&amp;C&amp;B Confidencial&amp;B&amp;RPágina &amp;P</oddFooter>
  </headerFooter>
  <rowBreaks count="1" manualBreakCount="1">
    <brk id="35" max="16" man="1"/>
  </rowBreaks>
  <ignoredErrors>
    <ignoredError sqref="F43 J43 N43 Q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ELECTRICA</vt:lpstr>
      <vt:lpstr>'REVISION ELECTRICA'!Área_de_impresión</vt:lpstr>
      <vt:lpstr>'REVISION ELECTRICA'!Títulos_a_imprimir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2024-09-02T15:32:01Z</cp:lastPrinted>
  <dcterms:created xsi:type="dcterms:W3CDTF">2024-03-31T23:45:07Z</dcterms:created>
  <dcterms:modified xsi:type="dcterms:W3CDTF">2024-09-03T15:09:55Z</dcterms:modified>
</cp:coreProperties>
</file>